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okumenty\Investice mimo program\2020\RMU\kanalizace\VZ vyber zhotovitele\DPS pro soutezeni\1_etapa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8" i="12" l="1"/>
  <c r="F39" i="1" s="1"/>
  <c r="AD38" i="12"/>
  <c r="G39" i="1" s="1"/>
  <c r="G40" i="1" s="1"/>
  <c r="G9" i="12"/>
  <c r="I9" i="12"/>
  <c r="K9" i="12"/>
  <c r="M9" i="12"/>
  <c r="O9" i="12"/>
  <c r="Q9" i="12"/>
  <c r="U9" i="12"/>
  <c r="G10" i="12"/>
  <c r="M10" i="12" s="1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I20" i="1"/>
  <c r="I19" i="1"/>
  <c r="I18" i="1"/>
  <c r="I16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F40" i="1" l="1"/>
  <c r="G23" i="1" s="1"/>
  <c r="G24" i="1" s="1"/>
  <c r="G29" i="1" s="1"/>
  <c r="H39" i="1"/>
  <c r="H40" i="1" s="1"/>
  <c r="K8" i="12"/>
  <c r="I8" i="12"/>
  <c r="U8" i="12"/>
  <c r="Q8" i="12"/>
  <c r="O8" i="12"/>
  <c r="G25" i="1"/>
  <c r="G26" i="1" s="1"/>
  <c r="M8" i="12"/>
  <c r="G8" i="12"/>
  <c r="I39" i="1"/>
  <c r="I40" i="1" s="1"/>
  <c r="J39" i="1" s="1"/>
  <c r="J40" i="1" s="1"/>
  <c r="I49" i="1" l="1"/>
  <c r="G38" i="12"/>
  <c r="G28" i="1"/>
  <c r="I50" i="1" l="1"/>
  <c r="I17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<sst xmlns="http://schemas.openxmlformats.org/spreadsheetml/2006/main" count="244" uniqueCount="153">
  <si>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</si>
  <si>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</si>
  <si>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</si>
  <si>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</si>
  <si>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</si>
  <si>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</si>
  <si>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</si>
  <si>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</si>
  <si>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</si>
  <si>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</si>
  <si>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</si>
  <si>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</si>
  <si>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</si>
  <si>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</si>
  <si>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</si>
  <si>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</si>
  <si>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</si>
  <si>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</si>
  <si>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</si>
  <si>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</si>
  <si>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</si>
  <si>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</si>
  <si>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</si>
  <si>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</si>
  <si>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</si>
  <si>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</si>
  <si>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</si>
  <si>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</si>
  <si>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</si>
  <si>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</si>
  <si>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</si>
  <si>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</si>
  <si>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</si>
  <si>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</si>
  <si>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</si>
  <si>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</si>
  <si>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</si>
  <si>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</si>
  <si>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</si>
  <si>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</si>
  <si>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</si>
  <si>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</si>
  <si>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</si>
  <si>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Brno, Jihomoravský kraj</t>
  </si>
  <si>
    <t>Rozpočet:</t>
  </si>
  <si>
    <t>Misto</t>
  </si>
  <si>
    <t>Rektorát MU, Žerotínovo nám. 9, Brno, Ležatá kanalizace pod 1.PP - 1.etapa</t>
  </si>
  <si>
    <t>ATELIER 2005 s.r.o.</t>
  </si>
  <si>
    <t>HAVLÍČKOVA 37</t>
  </si>
  <si>
    <t>Brno</t>
  </si>
  <si>
    <t>60200</t>
  </si>
  <si>
    <t>Ing. Lubomír Cipris</t>
  </si>
  <si>
    <t>Churého 931/21</t>
  </si>
  <si>
    <t>Brno-Černovice</t>
  </si>
  <si>
    <t>61800</t>
  </si>
  <si>
    <t>40976076</t>
  </si>
  <si>
    <t>Rozpočet</t>
  </si>
  <si>
    <t>Celkem za stavbu</t>
  </si>
  <si>
    <t>CZK</t>
  </si>
  <si>
    <t xml:space="preserve">Popis rozpočtu:  - </t>
  </si>
  <si>
    <t>F1.5. Zdravotechnické instalace</t>
  </si>
  <si>
    <t>Rekapitulace dílů</t>
  </si>
  <si>
    <t>Typ dílu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</si>
  <si>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</si>
  <si>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</si>
  <si>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</si>
  <si>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</si>
  <si>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</si>
  <si>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</si>
  <si>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</si>
  <si>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</si>
  <si>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</si>
  <si>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</si>
  <si>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</si>
  <si>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</si>
  <si>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</si>
  <si>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</si>
  <si>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</si>
  <si>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</si>
  <si>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</si>
  <si>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</si>
  <si>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</si>
  <si>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</si>
  <si>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</si>
  <si>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</si>
  <si>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</si>
  <si>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</si>
  <si>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</si>
  <si>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</si>
  <si>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</si>
  <si>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</si>
  <si>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</si>
  <si>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</si>
  <si>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</si>
  <si>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721176222R00</t>
  </si>
  <si>
    <t>Potrubí KG svodné (ležaté) v zemi D 110 x 3,2 mm,  (SN8)</t>
  </si>
  <si>
    <t>m</t>
  </si>
  <si>
    <t>POL1_0</t>
  </si>
  <si>
    <t>721176223R00</t>
  </si>
  <si>
    <t>Potrubí KG svodné (ležaté) v zemi D 125 x 3,2 mm</t>
  </si>
  <si>
    <t>721176225R00</t>
  </si>
  <si>
    <t>Potrubí KG svodné (ležaté) v zemi D 200 x 4,9 mm,  (SN8)</t>
  </si>
  <si>
    <t>721176114R00</t>
  </si>
  <si>
    <t>Potrubí HT odpadní svislé D 75 x 1,9 mm</t>
  </si>
  <si>
    <t>721176115R00</t>
  </si>
  <si>
    <t>Potrubí HT odpadní svislé D 110 x 2,7 mm</t>
  </si>
  <si>
    <t>721-K-CN-přípl</t>
  </si>
  <si>
    <t>Příplatek pro kanalizaci,  (potrubí, tvarovky) - dle skutečnosti</t>
  </si>
  <si>
    <t>kpl</t>
  </si>
  <si>
    <t>721290111R00</t>
  </si>
  <si>
    <t>Zkouška těsnosti kanalizace vodou DN 125</t>
  </si>
  <si>
    <t>721290112R00</t>
  </si>
  <si>
    <t>Zkouška těsnosti kanalizace vodou DN 200</t>
  </si>
  <si>
    <t>721290123R00</t>
  </si>
  <si>
    <t>Zkouška těsnosti kanalizace kouřem DN 300</t>
  </si>
  <si>
    <t>Protipožární utěsnění prostupu-plastové potrubí, (manžeta, pěna) - dle skutečnosti</t>
  </si>
  <si>
    <t>ks</t>
  </si>
  <si>
    <t>Příplatek pro kanalizaci-doplňkové konstrukce, ( dle skutečnosti )</t>
  </si>
  <si>
    <t>Příplatek na DMTZ kanalizace při rekonstrukcích, ( dle skutečnosti )</t>
  </si>
  <si>
    <t>Příplatek za práce nezjistitelné a nezapočitatelné, při rekonstrukcích ( dle skutečnosti )</t>
  </si>
  <si>
    <t>Příplatek na realizační práce - dle skutečnosti, ( potrubí, tvarovky, propojení,...)</t>
  </si>
  <si>
    <t>Příplatek pro kanal ( dle skutečnosti ), průzkumná  kamerová zkouška  (stávající potrubí)</t>
  </si>
  <si>
    <t>Příplatek pro kanal ( dle skutečnosti ), závěrečná kamerová zkouška  (nové potrubí)</t>
  </si>
  <si>
    <t>998721102R00</t>
  </si>
  <si>
    <t>Přesun hmot pro vnitřní kanalizaci, výšky do 12 m</t>
  </si>
  <si>
    <t>t</t>
  </si>
  <si>
    <t>721110802R00</t>
  </si>
  <si>
    <t>Demontáž potrubí z kameninových trub DN 100</t>
  </si>
  <si>
    <t>721140802R00</t>
  </si>
  <si>
    <t>Demontáž potrubí litinového DN 100</t>
  </si>
  <si>
    <t>721171803R00</t>
  </si>
  <si>
    <t>Demontáž potrubí z PVC do D 75 mm</t>
  </si>
  <si>
    <t>721171808R00</t>
  </si>
  <si>
    <t>Demontáž potrubí z PVC do D 114 mm</t>
  </si>
  <si>
    <t>721110916R00</t>
  </si>
  <si>
    <t>Oprava-propojení dosavadního potrubí kamenin.DN125</t>
  </si>
  <si>
    <t>kus</t>
  </si>
  <si>
    <t>721140913R00</t>
  </si>
  <si>
    <t>Oprava-propoj.dosavadního potrubí litinového DN 70</t>
  </si>
  <si>
    <t>721140915R00</t>
  </si>
  <si>
    <t>Oprava-propoj.dosavadního potrubí litinového DN100</t>
  </si>
  <si>
    <t>721170963R00</t>
  </si>
  <si>
    <t>Oprava - propojení dosavadního potrubí PVC D 75</t>
  </si>
  <si>
    <t>721170965R00</t>
  </si>
  <si>
    <t>Oprava - propojení dosavadního potrubí PVC D 110</t>
  </si>
  <si>
    <t>721170968R00</t>
  </si>
  <si>
    <t>Oprava - propojení dosavadního potrubí PVC D 200</t>
  </si>
  <si>
    <t>721290822R00</t>
  </si>
  <si>
    <t>Přesun vybouraných hmot - kanalizace, H 6 - 12 m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</si>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</sst>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6" t="s">
        <v>39</v>
      </c>
      <c r="B2" s="186"/>
      <c r="C2" s="186"/>
      <c r="D2" s="186"/>
      <c r="E2" s="186"/>
      <c r="F2" s="186"/>
      <c r="G2" s="18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3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 x14ac:dyDescent="0.2">
      <c r="A2" s="4"/>
      <c r="B2" s="81" t="s">
        <v>40</v>
      </c>
      <c r="C2" s="82"/>
      <c r="D2" s="198" t="s">
        <v>46</v>
      </c>
      <c r="E2" s="199"/>
      <c r="F2" s="199"/>
      <c r="G2" s="199"/>
      <c r="H2" s="199"/>
      <c r="I2" s="199"/>
      <c r="J2" s="200"/>
      <c r="O2" s="2"/>
    </row>
    <row r="3" spans="1:15" ht="23.25" customHeight="1" x14ac:dyDescent="0.2">
      <c r="A3" s="4"/>
      <c r="B3" s="83" t="s">
        <v>45</v>
      </c>
      <c r="C3" s="84"/>
      <c r="D3" s="226" t="s">
        <v>43</v>
      </c>
      <c r="E3" s="227"/>
      <c r="F3" s="227"/>
      <c r="G3" s="227"/>
      <c r="H3" s="227"/>
      <c r="I3" s="227"/>
      <c r="J3" s="228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05" t="s">
        <v>51</v>
      </c>
      <c r="E11" s="205"/>
      <c r="F11" s="205"/>
      <c r="G11" s="205"/>
      <c r="H11" s="28" t="s">
        <v>33</v>
      </c>
      <c r="I11" s="94" t="s">
        <v>55</v>
      </c>
      <c r="J11" s="11"/>
    </row>
    <row r="12" spans="1:15" ht="15.75" customHeight="1" x14ac:dyDescent="0.2">
      <c r="A12" s="4"/>
      <c r="B12" s="41"/>
      <c r="C12" s="26"/>
      <c r="D12" s="224" t="s">
        <v>52</v>
      </c>
      <c r="E12" s="224"/>
      <c r="F12" s="224"/>
      <c r="G12" s="22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54</v>
      </c>
      <c r="D13" s="225" t="s">
        <v>53</v>
      </c>
      <c r="E13" s="225"/>
      <c r="F13" s="225"/>
      <c r="G13" s="22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04"/>
      <c r="F15" s="204"/>
      <c r="G15" s="222"/>
      <c r="H15" s="222"/>
      <c r="I15" s="222" t="s">
        <v>28</v>
      </c>
      <c r="J15" s="223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01"/>
      <c r="F16" s="202"/>
      <c r="G16" s="201"/>
      <c r="H16" s="202"/>
      <c r="I16" s="201">
        <f>SUMIF(F49:F49,A16,I49:I49)+SUMIF(F49:F49,"PSU",I49:I49)</f>
        <v>0</v>
      </c>
      <c r="J16" s="203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201"/>
      <c r="F17" s="202"/>
      <c r="G17" s="201"/>
      <c r="H17" s="202"/>
      <c r="I17" s="201">
        <f>SUMIF(F49:F49,A17,I49:I49)</f>
        <v>0</v>
      </c>
      <c r="J17" s="203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201"/>
      <c r="F18" s="202"/>
      <c r="G18" s="201"/>
      <c r="H18" s="202"/>
      <c r="I18" s="201">
        <f>SUMIF(F49:F49,A18,I49:I49)</f>
        <v>0</v>
      </c>
      <c r="J18" s="203"/>
    </row>
    <row r="19" spans="1:10" ht="23.25" customHeight="1" x14ac:dyDescent="0.2">
      <c r="A19" s="136" t="s">
        <v>65</v>
      </c>
      <c r="B19" s="137" t="s">
        <v>26</v>
      </c>
      <c r="C19" s="58"/>
      <c r="D19" s="59"/>
      <c r="E19" s="201"/>
      <c r="F19" s="202"/>
      <c r="G19" s="201"/>
      <c r="H19" s="202"/>
      <c r="I19" s="201">
        <f>SUMIF(F49:F49,A19,I49:I49)</f>
        <v>0</v>
      </c>
      <c r="J19" s="203"/>
    </row>
    <row r="20" spans="1:10" ht="23.25" customHeight="1" x14ac:dyDescent="0.2">
      <c r="A20" s="136" t="s">
        <v>66</v>
      </c>
      <c r="B20" s="137" t="s">
        <v>27</v>
      </c>
      <c r="C20" s="58"/>
      <c r="D20" s="59"/>
      <c r="E20" s="201"/>
      <c r="F20" s="202"/>
      <c r="G20" s="201"/>
      <c r="H20" s="202"/>
      <c r="I20" s="201">
        <f>SUMIF(F49:F49,A20,I49:I49)</f>
        <v>0</v>
      </c>
      <c r="J20" s="203"/>
    </row>
    <row r="21" spans="1:10" ht="23.25" customHeight="1" x14ac:dyDescent="0.2">
      <c r="A21" s="4"/>
      <c r="B21" s="74" t="s">
        <v>28</v>
      </c>
      <c r="C21" s="75"/>
      <c r="D21" s="76"/>
      <c r="E21" s="211"/>
      <c r="F21" s="220"/>
      <c r="G21" s="211"/>
      <c r="H21" s="220"/>
      <c r="I21" s="211">
        <f>SUM(I16:J20)</f>
        <v>0</v>
      </c>
      <c r="J21" s="21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9">
        <f>ZakladDPHSniVypocet</f>
        <v>0</v>
      </c>
      <c r="H23" s="210"/>
      <c r="I23" s="210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7">
        <f>ZakladDPHSni*SazbaDPH1/100</f>
        <v>0</v>
      </c>
      <c r="H24" s="208"/>
      <c r="I24" s="20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9">
        <f>ZakladDPHZaklVypocet</f>
        <v>0</v>
      </c>
      <c r="H25" s="210"/>
      <c r="I25" s="210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ZakladDPHZakl*SazbaDPH2/100</f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1">
        <f>ZakladDPHSniVypocet+ZakladDPHZaklVypocet</f>
        <v>0</v>
      </c>
      <c r="H28" s="221"/>
      <c r="I28" s="221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9">
        <f>ZakladDPHSni+DPHSni+ZakladDPHZakl+DPHZakl+Zaokrouhleni</f>
        <v>0</v>
      </c>
      <c r="H29" s="219"/>
      <c r="I29" s="219"/>
      <c r="J29" s="11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43920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06" t="s">
        <v>2</v>
      </c>
      <c r="E35" s="206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56</v>
      </c>
      <c r="C39" s="188" t="s">
        <v>46</v>
      </c>
      <c r="D39" s="189"/>
      <c r="E39" s="189"/>
      <c r="F39" s="108">
        <f>'Rozpočet Pol'!AC38</f>
        <v>0</v>
      </c>
      <c r="G39" s="109">
        <f>'Rozpočet Pol'!AD38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190" t="s">
        <v>57</v>
      </c>
      <c r="C40" s="191"/>
      <c r="D40" s="191"/>
      <c r="E40" s="192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">
      <c r="B42" t="s">
        <v>59</v>
      </c>
    </row>
    <row r="43" spans="1:52" x14ac:dyDescent="0.2">
      <c r="B43" s="193" t="s">
        <v>60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F1.5. Zdravotechnické instalace</v>
      </c>
    </row>
    <row r="46" spans="1:52" ht="15.75" x14ac:dyDescent="0.25">
      <c r="B46" s="121" t="s">
        <v>61</v>
      </c>
    </row>
    <row r="48" spans="1:52" ht="25.5" customHeight="1" x14ac:dyDescent="0.2">
      <c r="A48" s="122"/>
      <c r="B48" s="125" t="s">
        <v>16</v>
      </c>
      <c r="C48" s="125" t="s">
        <v>5</v>
      </c>
      <c r="D48" s="126"/>
      <c r="E48" s="126"/>
      <c r="F48" s="129" t="s">
        <v>62</v>
      </c>
      <c r="G48" s="129"/>
      <c r="H48" s="129"/>
      <c r="I48" s="194" t="s">
        <v>28</v>
      </c>
      <c r="J48" s="194"/>
    </row>
    <row r="49" spans="1:10" ht="25.5" customHeight="1" x14ac:dyDescent="0.2">
      <c r="A49" s="123"/>
      <c r="B49" s="130" t="s">
        <v>63</v>
      </c>
      <c r="C49" s="196" t="s">
        <v>64</v>
      </c>
      <c r="D49" s="197"/>
      <c r="E49" s="197"/>
      <c r="F49" s="131" t="s">
        <v>24</v>
      </c>
      <c r="G49" s="132"/>
      <c r="H49" s="132"/>
      <c r="I49" s="195">
        <f>'Rozpočet Pol'!G8</f>
        <v>0</v>
      </c>
      <c r="J49" s="195"/>
    </row>
    <row r="50" spans="1:10" ht="25.5" customHeight="1" x14ac:dyDescent="0.2">
      <c r="A50" s="124"/>
      <c r="B50" s="127" t="s">
        <v>1</v>
      </c>
      <c r="C50" s="127"/>
      <c r="D50" s="128"/>
      <c r="E50" s="128"/>
      <c r="F50" s="133"/>
      <c r="G50" s="134"/>
      <c r="H50" s="134"/>
      <c r="I50" s="187">
        <f>I49</f>
        <v>0</v>
      </c>
      <c r="J50" s="187"/>
    </row>
    <row r="51" spans="1:10" x14ac:dyDescent="0.2">
      <c r="F51" s="135"/>
      <c r="G51" s="96"/>
      <c r="H51" s="135"/>
      <c r="I51" s="96"/>
      <c r="J51" s="96"/>
    </row>
    <row r="52" spans="1:10" x14ac:dyDescent="0.2">
      <c r="F52" s="135"/>
      <c r="G52" s="96"/>
      <c r="H52" s="135"/>
      <c r="I52" s="96"/>
      <c r="J52" s="96"/>
    </row>
    <row r="53" spans="1:10" x14ac:dyDescent="0.2">
      <c r="F53" s="135"/>
      <c r="G53" s="96"/>
      <c r="H53" s="135"/>
      <c r="I53" s="96"/>
      <c r="J5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I50:J50"/>
    <mergeCell ref="C39:E39"/>
    <mergeCell ref="B40:E40"/>
    <mergeCell ref="B43:J43"/>
    <mergeCell ref="I48:J48"/>
    <mergeCell ref="I49:J49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79" t="s">
        <v>41</v>
      </c>
      <c r="B2" s="78"/>
      <c r="C2" s="231"/>
      <c r="D2" s="231"/>
      <c r="E2" s="231"/>
      <c r="F2" s="231"/>
      <c r="G2" s="232"/>
    </row>
    <row r="3" spans="1:7" ht="24.95" hidden="1" customHeight="1" x14ac:dyDescent="0.2">
      <c r="A3" s="79" t="s">
        <v>7</v>
      </c>
      <c r="B3" s="78"/>
      <c r="C3" s="231"/>
      <c r="D3" s="231"/>
      <c r="E3" s="231"/>
      <c r="F3" s="231"/>
      <c r="G3" s="232"/>
    </row>
    <row r="4" spans="1:7" ht="24.95" hidden="1" customHeight="1" x14ac:dyDescent="0.2">
      <c r="A4" s="79" t="s">
        <v>8</v>
      </c>
      <c r="B4" s="78"/>
      <c r="C4" s="231"/>
      <c r="D4" s="231"/>
      <c r="E4" s="231"/>
      <c r="F4" s="231"/>
      <c r="G4" s="23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8"/>
  <sheetViews>
    <sheetView tabSelected="1" workbookViewId="0">
      <selection activeCell="E24" sqref="E24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3" t="s">
        <v>6</v>
      </c>
      <c r="B1" s="233"/>
      <c r="C1" s="233"/>
      <c r="D1" s="233"/>
      <c r="E1" s="233"/>
      <c r="F1" s="233"/>
      <c r="G1" s="233"/>
      <c r="AE1" t="s">
        <v>68</v>
      </c>
    </row>
    <row r="2" spans="1:60" ht="24.95" customHeight="1" x14ac:dyDescent="0.2">
      <c r="A2" s="140" t="s">
        <v>67</v>
      </c>
      <c r="B2" s="138"/>
      <c r="C2" s="234" t="s">
        <v>46</v>
      </c>
      <c r="D2" s="235"/>
      <c r="E2" s="235"/>
      <c r="F2" s="235"/>
      <c r="G2" s="236"/>
      <c r="AE2" t="s">
        <v>69</v>
      </c>
    </row>
    <row r="3" spans="1:60" ht="24.95" customHeight="1" x14ac:dyDescent="0.2">
      <c r="A3" s="141" t="s">
        <v>7</v>
      </c>
      <c r="B3" s="139"/>
      <c r="C3" s="237" t="s">
        <v>43</v>
      </c>
      <c r="D3" s="238"/>
      <c r="E3" s="238"/>
      <c r="F3" s="238"/>
      <c r="G3" s="239"/>
      <c r="AE3" t="s">
        <v>70</v>
      </c>
    </row>
    <row r="4" spans="1:60" ht="24.95" hidden="1" customHeight="1" x14ac:dyDescent="0.2">
      <c r="A4" s="141" t="s">
        <v>8</v>
      </c>
      <c r="B4" s="139"/>
      <c r="C4" s="237"/>
      <c r="D4" s="238"/>
      <c r="E4" s="238"/>
      <c r="F4" s="238"/>
      <c r="G4" s="239"/>
      <c r="AE4" t="s">
        <v>71</v>
      </c>
    </row>
    <row r="5" spans="1:60" hidden="1" x14ac:dyDescent="0.2">
      <c r="A5" s="142" t="s">
        <v>72</v>
      </c>
      <c r="B5" s="143"/>
      <c r="C5" s="144"/>
      <c r="D5" s="145"/>
      <c r="E5" s="145"/>
      <c r="F5" s="145"/>
      <c r="G5" s="146"/>
      <c r="AE5" t="s">
        <v>73</v>
      </c>
    </row>
    <row r="7" spans="1:60" ht="38.25" x14ac:dyDescent="0.2">
      <c r="A7" s="150" t="s">
        <v>74</v>
      </c>
      <c r="B7" s="151" t="s">
        <v>75</v>
      </c>
      <c r="C7" s="151" t="s">
        <v>76</v>
      </c>
      <c r="D7" s="150" t="s">
        <v>77</v>
      </c>
      <c r="E7" s="150" t="s">
        <v>78</v>
      </c>
      <c r="F7" s="147" t="s">
        <v>79</v>
      </c>
      <c r="G7" s="161" t="s">
        <v>28</v>
      </c>
      <c r="H7" s="162" t="s">
        <v>29</v>
      </c>
      <c r="I7" s="162" t="s">
        <v>80</v>
      </c>
      <c r="J7" s="162" t="s">
        <v>30</v>
      </c>
      <c r="K7" s="162" t="s">
        <v>81</v>
      </c>
      <c r="L7" s="162" t="s">
        <v>82</v>
      </c>
      <c r="M7" s="162" t="s">
        <v>83</v>
      </c>
      <c r="N7" s="162" t="s">
        <v>84</v>
      </c>
      <c r="O7" s="162" t="s">
        <v>85</v>
      </c>
      <c r="P7" s="162" t="s">
        <v>86</v>
      </c>
      <c r="Q7" s="162" t="s">
        <v>87</v>
      </c>
      <c r="R7" s="162" t="s">
        <v>88</v>
      </c>
      <c r="S7" s="162" t="s">
        <v>89</v>
      </c>
      <c r="T7" s="162" t="s">
        <v>90</v>
      </c>
      <c r="U7" s="153" t="s">
        <v>91</v>
      </c>
    </row>
    <row r="8" spans="1:60" x14ac:dyDescent="0.2">
      <c r="A8" s="163" t="s">
        <v>92</v>
      </c>
      <c r="B8" s="164" t="s">
        <v>63</v>
      </c>
      <c r="C8" s="165" t="s">
        <v>64</v>
      </c>
      <c r="D8" s="166"/>
      <c r="E8" s="167"/>
      <c r="F8" s="168"/>
      <c r="G8" s="168">
        <f>SUMIF(AE9:AE36,"&lt;&gt;NOR",G9:G36)</f>
        <v>0</v>
      </c>
      <c r="H8" s="168"/>
      <c r="I8" s="168">
        <f>SUM(I9:I36)</f>
        <v>0</v>
      </c>
      <c r="J8" s="168"/>
      <c r="K8" s="168">
        <f>SUM(K9:K36)</f>
        <v>0</v>
      </c>
      <c r="L8" s="168"/>
      <c r="M8" s="168">
        <f>SUM(M9:M36)</f>
        <v>0</v>
      </c>
      <c r="N8" s="152"/>
      <c r="O8" s="152">
        <f>SUM(O9:O36)</f>
        <v>0.23850000000000002</v>
      </c>
      <c r="P8" s="152"/>
      <c r="Q8" s="152">
        <f>SUM(Q9:Q36)</f>
        <v>0.79610000000000003</v>
      </c>
      <c r="R8" s="152"/>
      <c r="S8" s="152"/>
      <c r="T8" s="163"/>
      <c r="U8" s="152">
        <f>SUM(U9:U36)</f>
        <v>97.319999999999979</v>
      </c>
      <c r="AE8" t="s">
        <v>93</v>
      </c>
    </row>
    <row r="9" spans="1:60" ht="22.5" outlineLevel="1" x14ac:dyDescent="0.2">
      <c r="A9" s="149">
        <v>1</v>
      </c>
      <c r="B9" s="154" t="s">
        <v>94</v>
      </c>
      <c r="C9" s="181" t="s">
        <v>95</v>
      </c>
      <c r="D9" s="155" t="s">
        <v>96</v>
      </c>
      <c r="E9" s="158">
        <v>14</v>
      </c>
      <c r="F9" s="159"/>
      <c r="G9" s="160">
        <f t="shared" ref="G9:G36" si="0">ROUND(E9*F9,2)</f>
        <v>0</v>
      </c>
      <c r="H9" s="159"/>
      <c r="I9" s="160">
        <f t="shared" ref="I9:I36" si="1">ROUND(E9*H9,2)</f>
        <v>0</v>
      </c>
      <c r="J9" s="159"/>
      <c r="K9" s="160">
        <f t="shared" ref="K9:K36" si="2">ROUND(E9*J9,2)</f>
        <v>0</v>
      </c>
      <c r="L9" s="160">
        <v>0</v>
      </c>
      <c r="M9" s="160">
        <f t="shared" ref="M9:M36" si="3">G9*(1+L9/100)</f>
        <v>0</v>
      </c>
      <c r="N9" s="156">
        <v>2.0999999999999999E-3</v>
      </c>
      <c r="O9" s="156">
        <f t="shared" ref="O9:O36" si="4">ROUND(E9*N9,5)</f>
        <v>2.9399999999999999E-2</v>
      </c>
      <c r="P9" s="156">
        <v>0</v>
      </c>
      <c r="Q9" s="156">
        <f t="shared" ref="Q9:Q36" si="5">ROUND(E9*P9,5)</f>
        <v>0</v>
      </c>
      <c r="R9" s="156"/>
      <c r="S9" s="156"/>
      <c r="T9" s="157">
        <v>0.8</v>
      </c>
      <c r="U9" s="156">
        <f t="shared" ref="U9:U36" si="6">ROUND(E9*T9,2)</f>
        <v>11.2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97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49">
        <v>2</v>
      </c>
      <c r="B10" s="154" t="s">
        <v>98</v>
      </c>
      <c r="C10" s="181" t="s">
        <v>99</v>
      </c>
      <c r="D10" s="155" t="s">
        <v>96</v>
      </c>
      <c r="E10" s="158">
        <v>32</v>
      </c>
      <c r="F10" s="159"/>
      <c r="G10" s="160">
        <f t="shared" si="0"/>
        <v>0</v>
      </c>
      <c r="H10" s="159"/>
      <c r="I10" s="160">
        <f t="shared" si="1"/>
        <v>0</v>
      </c>
      <c r="J10" s="159"/>
      <c r="K10" s="160">
        <f t="shared" si="2"/>
        <v>0</v>
      </c>
      <c r="L10" s="160">
        <v>0</v>
      </c>
      <c r="M10" s="160">
        <f t="shared" si="3"/>
        <v>0</v>
      </c>
      <c r="N10" s="156">
        <v>2.5200000000000001E-3</v>
      </c>
      <c r="O10" s="156">
        <f t="shared" si="4"/>
        <v>8.0640000000000003E-2</v>
      </c>
      <c r="P10" s="156">
        <v>0</v>
      </c>
      <c r="Q10" s="156">
        <f t="shared" si="5"/>
        <v>0</v>
      </c>
      <c r="R10" s="156"/>
      <c r="S10" s="156"/>
      <c r="T10" s="157">
        <v>0.8</v>
      </c>
      <c r="U10" s="156">
        <f t="shared" si="6"/>
        <v>25.6</v>
      </c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97</v>
      </c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49">
        <v>3</v>
      </c>
      <c r="B11" s="154" t="s">
        <v>100</v>
      </c>
      <c r="C11" s="181" t="s">
        <v>101</v>
      </c>
      <c r="D11" s="155" t="s">
        <v>96</v>
      </c>
      <c r="E11" s="158">
        <v>23</v>
      </c>
      <c r="F11" s="159"/>
      <c r="G11" s="160">
        <f t="shared" si="0"/>
        <v>0</v>
      </c>
      <c r="H11" s="159"/>
      <c r="I11" s="160">
        <f t="shared" si="1"/>
        <v>0</v>
      </c>
      <c r="J11" s="159"/>
      <c r="K11" s="160">
        <f t="shared" si="2"/>
        <v>0</v>
      </c>
      <c r="L11" s="160">
        <v>0</v>
      </c>
      <c r="M11" s="160">
        <f t="shared" si="3"/>
        <v>0</v>
      </c>
      <c r="N11" s="156">
        <v>4.0299999999999997E-3</v>
      </c>
      <c r="O11" s="156">
        <f t="shared" si="4"/>
        <v>9.2689999999999995E-2</v>
      </c>
      <c r="P11" s="156">
        <v>0</v>
      </c>
      <c r="Q11" s="156">
        <f t="shared" si="5"/>
        <v>0</v>
      </c>
      <c r="R11" s="156"/>
      <c r="S11" s="156"/>
      <c r="T11" s="157">
        <v>0.6</v>
      </c>
      <c r="U11" s="156">
        <f t="shared" si="6"/>
        <v>13.8</v>
      </c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97</v>
      </c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49">
        <v>4</v>
      </c>
      <c r="B12" s="154" t="s">
        <v>102</v>
      </c>
      <c r="C12" s="181" t="s">
        <v>103</v>
      </c>
      <c r="D12" s="155" t="s">
        <v>96</v>
      </c>
      <c r="E12" s="158">
        <v>2</v>
      </c>
      <c r="F12" s="159"/>
      <c r="G12" s="160">
        <f t="shared" si="0"/>
        <v>0</v>
      </c>
      <c r="H12" s="159"/>
      <c r="I12" s="160">
        <f t="shared" si="1"/>
        <v>0</v>
      </c>
      <c r="J12" s="159"/>
      <c r="K12" s="160">
        <f t="shared" si="2"/>
        <v>0</v>
      </c>
      <c r="L12" s="160">
        <v>0</v>
      </c>
      <c r="M12" s="160">
        <f t="shared" si="3"/>
        <v>0</v>
      </c>
      <c r="N12" s="156">
        <v>7.7999999999999999E-4</v>
      </c>
      <c r="O12" s="156">
        <f t="shared" si="4"/>
        <v>1.56E-3</v>
      </c>
      <c r="P12" s="156">
        <v>0</v>
      </c>
      <c r="Q12" s="156">
        <f t="shared" si="5"/>
        <v>0</v>
      </c>
      <c r="R12" s="156"/>
      <c r="S12" s="156"/>
      <c r="T12" s="157">
        <v>0.81899999999999995</v>
      </c>
      <c r="U12" s="156">
        <f t="shared" si="6"/>
        <v>1.64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97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49">
        <v>5</v>
      </c>
      <c r="B13" s="154" t="s">
        <v>104</v>
      </c>
      <c r="C13" s="181" t="s">
        <v>105</v>
      </c>
      <c r="D13" s="155" t="s">
        <v>96</v>
      </c>
      <c r="E13" s="158">
        <v>6</v>
      </c>
      <c r="F13" s="159"/>
      <c r="G13" s="160">
        <f t="shared" si="0"/>
        <v>0</v>
      </c>
      <c r="H13" s="159"/>
      <c r="I13" s="160">
        <f t="shared" si="1"/>
        <v>0</v>
      </c>
      <c r="J13" s="159"/>
      <c r="K13" s="160">
        <f t="shared" si="2"/>
        <v>0</v>
      </c>
      <c r="L13" s="160">
        <v>0</v>
      </c>
      <c r="M13" s="160">
        <f t="shared" si="3"/>
        <v>0</v>
      </c>
      <c r="N13" s="156">
        <v>1.31E-3</v>
      </c>
      <c r="O13" s="156">
        <f t="shared" si="4"/>
        <v>7.8600000000000007E-3</v>
      </c>
      <c r="P13" s="156">
        <v>0</v>
      </c>
      <c r="Q13" s="156">
        <f t="shared" si="5"/>
        <v>0</v>
      </c>
      <c r="R13" s="156"/>
      <c r="S13" s="156"/>
      <c r="T13" s="157">
        <v>0.79700000000000004</v>
      </c>
      <c r="U13" s="156">
        <f t="shared" si="6"/>
        <v>4.78</v>
      </c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97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49">
        <v>6</v>
      </c>
      <c r="B14" s="154" t="s">
        <v>106</v>
      </c>
      <c r="C14" s="181" t="s">
        <v>107</v>
      </c>
      <c r="D14" s="155" t="s">
        <v>108</v>
      </c>
      <c r="E14" s="158">
        <v>1</v>
      </c>
      <c r="F14" s="159"/>
      <c r="G14" s="160">
        <f t="shared" si="0"/>
        <v>0</v>
      </c>
      <c r="H14" s="159"/>
      <c r="I14" s="160">
        <f t="shared" si="1"/>
        <v>0</v>
      </c>
      <c r="J14" s="159"/>
      <c r="K14" s="160">
        <f t="shared" si="2"/>
        <v>0</v>
      </c>
      <c r="L14" s="160">
        <v>0</v>
      </c>
      <c r="M14" s="160">
        <f t="shared" si="3"/>
        <v>0</v>
      </c>
      <c r="N14" s="156">
        <v>0</v>
      </c>
      <c r="O14" s="156">
        <f t="shared" si="4"/>
        <v>0</v>
      </c>
      <c r="P14" s="156">
        <v>0</v>
      </c>
      <c r="Q14" s="156">
        <f t="shared" si="5"/>
        <v>0</v>
      </c>
      <c r="R14" s="156"/>
      <c r="S14" s="156"/>
      <c r="T14" s="157">
        <v>0</v>
      </c>
      <c r="U14" s="156">
        <f t="shared" si="6"/>
        <v>0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97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49">
        <v>7</v>
      </c>
      <c r="B15" s="154" t="s">
        <v>109</v>
      </c>
      <c r="C15" s="181" t="s">
        <v>110</v>
      </c>
      <c r="D15" s="155" t="s">
        <v>96</v>
      </c>
      <c r="E15" s="158">
        <v>46</v>
      </c>
      <c r="F15" s="159"/>
      <c r="G15" s="160">
        <f t="shared" si="0"/>
        <v>0</v>
      </c>
      <c r="H15" s="159"/>
      <c r="I15" s="160">
        <f t="shared" si="1"/>
        <v>0</v>
      </c>
      <c r="J15" s="159"/>
      <c r="K15" s="160">
        <f t="shared" si="2"/>
        <v>0</v>
      </c>
      <c r="L15" s="160">
        <v>0</v>
      </c>
      <c r="M15" s="160">
        <f t="shared" si="3"/>
        <v>0</v>
      </c>
      <c r="N15" s="156">
        <v>0</v>
      </c>
      <c r="O15" s="156">
        <f t="shared" si="4"/>
        <v>0</v>
      </c>
      <c r="P15" s="156">
        <v>0</v>
      </c>
      <c r="Q15" s="156">
        <f t="shared" si="5"/>
        <v>0</v>
      </c>
      <c r="R15" s="156"/>
      <c r="S15" s="156"/>
      <c r="T15" s="157">
        <v>4.8000000000000001E-2</v>
      </c>
      <c r="U15" s="156">
        <f t="shared" si="6"/>
        <v>2.21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97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49">
        <v>8</v>
      </c>
      <c r="B16" s="154" t="s">
        <v>111</v>
      </c>
      <c r="C16" s="181" t="s">
        <v>112</v>
      </c>
      <c r="D16" s="155" t="s">
        <v>96</v>
      </c>
      <c r="E16" s="158">
        <v>23</v>
      </c>
      <c r="F16" s="159"/>
      <c r="G16" s="160">
        <f t="shared" si="0"/>
        <v>0</v>
      </c>
      <c r="H16" s="159"/>
      <c r="I16" s="160">
        <f t="shared" si="1"/>
        <v>0</v>
      </c>
      <c r="J16" s="159"/>
      <c r="K16" s="160">
        <f t="shared" si="2"/>
        <v>0</v>
      </c>
      <c r="L16" s="160">
        <v>0</v>
      </c>
      <c r="M16" s="160">
        <f t="shared" si="3"/>
        <v>0</v>
      </c>
      <c r="N16" s="156">
        <v>0</v>
      </c>
      <c r="O16" s="156">
        <f t="shared" si="4"/>
        <v>0</v>
      </c>
      <c r="P16" s="156">
        <v>0</v>
      </c>
      <c r="Q16" s="156">
        <f t="shared" si="5"/>
        <v>0</v>
      </c>
      <c r="R16" s="156"/>
      <c r="S16" s="156"/>
      <c r="T16" s="157">
        <v>5.8999999999999997E-2</v>
      </c>
      <c r="U16" s="156">
        <f t="shared" si="6"/>
        <v>1.36</v>
      </c>
      <c r="V16" s="148"/>
      <c r="W16" s="148"/>
      <c r="X16" s="148"/>
      <c r="Y16" s="148"/>
      <c r="Z16" s="148"/>
      <c r="AA16" s="148"/>
      <c r="AB16" s="148"/>
      <c r="AC16" s="148"/>
      <c r="AD16" s="148"/>
      <c r="AE16" s="148" t="s">
        <v>97</v>
      </c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49">
        <v>9</v>
      </c>
      <c r="B17" s="154" t="s">
        <v>113</v>
      </c>
      <c r="C17" s="181" t="s">
        <v>114</v>
      </c>
      <c r="D17" s="155" t="s">
        <v>96</v>
      </c>
      <c r="E17" s="158">
        <v>8</v>
      </c>
      <c r="F17" s="159"/>
      <c r="G17" s="160">
        <f t="shared" si="0"/>
        <v>0</v>
      </c>
      <c r="H17" s="159"/>
      <c r="I17" s="160">
        <f t="shared" si="1"/>
        <v>0</v>
      </c>
      <c r="J17" s="159"/>
      <c r="K17" s="160">
        <f t="shared" si="2"/>
        <v>0</v>
      </c>
      <c r="L17" s="160">
        <v>0</v>
      </c>
      <c r="M17" s="160">
        <f t="shared" si="3"/>
        <v>0</v>
      </c>
      <c r="N17" s="156">
        <v>0</v>
      </c>
      <c r="O17" s="156">
        <f t="shared" si="4"/>
        <v>0</v>
      </c>
      <c r="P17" s="156">
        <v>0</v>
      </c>
      <c r="Q17" s="156">
        <f t="shared" si="5"/>
        <v>0</v>
      </c>
      <c r="R17" s="156"/>
      <c r="S17" s="156"/>
      <c r="T17" s="157">
        <v>5.8999999999999997E-2</v>
      </c>
      <c r="U17" s="156">
        <f t="shared" si="6"/>
        <v>0.47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97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49">
        <v>10</v>
      </c>
      <c r="B18" s="154" t="s">
        <v>106</v>
      </c>
      <c r="C18" s="181" t="s">
        <v>115</v>
      </c>
      <c r="D18" s="155" t="s">
        <v>116</v>
      </c>
      <c r="E18" s="158">
        <v>5</v>
      </c>
      <c r="F18" s="159"/>
      <c r="G18" s="160">
        <f t="shared" si="0"/>
        <v>0</v>
      </c>
      <c r="H18" s="159"/>
      <c r="I18" s="160">
        <f t="shared" si="1"/>
        <v>0</v>
      </c>
      <c r="J18" s="159"/>
      <c r="K18" s="160">
        <f t="shared" si="2"/>
        <v>0</v>
      </c>
      <c r="L18" s="160">
        <v>0</v>
      </c>
      <c r="M18" s="160">
        <f t="shared" si="3"/>
        <v>0</v>
      </c>
      <c r="N18" s="156">
        <v>0</v>
      </c>
      <c r="O18" s="156">
        <f t="shared" si="4"/>
        <v>0</v>
      </c>
      <c r="P18" s="156">
        <v>0</v>
      </c>
      <c r="Q18" s="156">
        <f t="shared" si="5"/>
        <v>0</v>
      </c>
      <c r="R18" s="156"/>
      <c r="S18" s="156"/>
      <c r="T18" s="157">
        <v>0</v>
      </c>
      <c r="U18" s="156">
        <f t="shared" si="6"/>
        <v>0</v>
      </c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97</v>
      </c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22.5" outlineLevel="1" x14ac:dyDescent="0.2">
      <c r="A19" s="149">
        <v>11</v>
      </c>
      <c r="B19" s="154" t="s">
        <v>106</v>
      </c>
      <c r="C19" s="181" t="s">
        <v>117</v>
      </c>
      <c r="D19" s="155" t="s">
        <v>108</v>
      </c>
      <c r="E19" s="158">
        <v>1</v>
      </c>
      <c r="F19" s="159"/>
      <c r="G19" s="160">
        <f t="shared" si="0"/>
        <v>0</v>
      </c>
      <c r="H19" s="159"/>
      <c r="I19" s="160">
        <f t="shared" si="1"/>
        <v>0</v>
      </c>
      <c r="J19" s="159"/>
      <c r="K19" s="160">
        <f t="shared" si="2"/>
        <v>0</v>
      </c>
      <c r="L19" s="160">
        <v>0</v>
      </c>
      <c r="M19" s="160">
        <f t="shared" si="3"/>
        <v>0</v>
      </c>
      <c r="N19" s="156">
        <v>0</v>
      </c>
      <c r="O19" s="156">
        <f t="shared" si="4"/>
        <v>0</v>
      </c>
      <c r="P19" s="156">
        <v>0</v>
      </c>
      <c r="Q19" s="156">
        <f t="shared" si="5"/>
        <v>0</v>
      </c>
      <c r="R19" s="156"/>
      <c r="S19" s="156"/>
      <c r="T19" s="157">
        <v>0</v>
      </c>
      <c r="U19" s="156">
        <f t="shared" si="6"/>
        <v>0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97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22.5" outlineLevel="1" x14ac:dyDescent="0.2">
      <c r="A20" s="149">
        <v>12</v>
      </c>
      <c r="B20" s="154" t="s">
        <v>106</v>
      </c>
      <c r="C20" s="181" t="s">
        <v>118</v>
      </c>
      <c r="D20" s="155" t="s">
        <v>108</v>
      </c>
      <c r="E20" s="158">
        <v>1</v>
      </c>
      <c r="F20" s="159"/>
      <c r="G20" s="160">
        <f t="shared" si="0"/>
        <v>0</v>
      </c>
      <c r="H20" s="159"/>
      <c r="I20" s="160">
        <f t="shared" si="1"/>
        <v>0</v>
      </c>
      <c r="J20" s="159"/>
      <c r="K20" s="160">
        <f t="shared" si="2"/>
        <v>0</v>
      </c>
      <c r="L20" s="160">
        <v>0</v>
      </c>
      <c r="M20" s="160">
        <f t="shared" si="3"/>
        <v>0</v>
      </c>
      <c r="N20" s="156">
        <v>0</v>
      </c>
      <c r="O20" s="156">
        <f t="shared" si="4"/>
        <v>0</v>
      </c>
      <c r="P20" s="156">
        <v>0</v>
      </c>
      <c r="Q20" s="156">
        <f t="shared" si="5"/>
        <v>0</v>
      </c>
      <c r="R20" s="156"/>
      <c r="S20" s="156"/>
      <c r="T20" s="157">
        <v>0</v>
      </c>
      <c r="U20" s="156">
        <f t="shared" si="6"/>
        <v>0</v>
      </c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97</v>
      </c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49">
        <v>13</v>
      </c>
      <c r="B21" s="154" t="s">
        <v>106</v>
      </c>
      <c r="C21" s="181" t="s">
        <v>119</v>
      </c>
      <c r="D21" s="155" t="s">
        <v>108</v>
      </c>
      <c r="E21" s="158">
        <v>1</v>
      </c>
      <c r="F21" s="159"/>
      <c r="G21" s="160">
        <f t="shared" si="0"/>
        <v>0</v>
      </c>
      <c r="H21" s="159"/>
      <c r="I21" s="160">
        <f t="shared" si="1"/>
        <v>0</v>
      </c>
      <c r="J21" s="159"/>
      <c r="K21" s="160">
        <f t="shared" si="2"/>
        <v>0</v>
      </c>
      <c r="L21" s="160">
        <v>0</v>
      </c>
      <c r="M21" s="160">
        <f t="shared" si="3"/>
        <v>0</v>
      </c>
      <c r="N21" s="156">
        <v>0</v>
      </c>
      <c r="O21" s="156">
        <f t="shared" si="4"/>
        <v>0</v>
      </c>
      <c r="P21" s="156">
        <v>0</v>
      </c>
      <c r="Q21" s="156">
        <f t="shared" si="5"/>
        <v>0</v>
      </c>
      <c r="R21" s="156"/>
      <c r="S21" s="156"/>
      <c r="T21" s="157">
        <v>0</v>
      </c>
      <c r="U21" s="156">
        <f t="shared" si="6"/>
        <v>0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97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49">
        <v>14</v>
      </c>
      <c r="B22" s="154" t="s">
        <v>106</v>
      </c>
      <c r="C22" s="181" t="s">
        <v>120</v>
      </c>
      <c r="D22" s="155" t="s">
        <v>108</v>
      </c>
      <c r="E22" s="158">
        <v>1</v>
      </c>
      <c r="F22" s="159"/>
      <c r="G22" s="160">
        <f t="shared" si="0"/>
        <v>0</v>
      </c>
      <c r="H22" s="159"/>
      <c r="I22" s="160">
        <f t="shared" si="1"/>
        <v>0</v>
      </c>
      <c r="J22" s="159"/>
      <c r="K22" s="160">
        <f t="shared" si="2"/>
        <v>0</v>
      </c>
      <c r="L22" s="160">
        <v>0</v>
      </c>
      <c r="M22" s="160">
        <f t="shared" si="3"/>
        <v>0</v>
      </c>
      <c r="N22" s="156">
        <v>0</v>
      </c>
      <c r="O22" s="156">
        <f t="shared" si="4"/>
        <v>0</v>
      </c>
      <c r="P22" s="156">
        <v>0</v>
      </c>
      <c r="Q22" s="156">
        <f t="shared" si="5"/>
        <v>0</v>
      </c>
      <c r="R22" s="156"/>
      <c r="S22" s="156"/>
      <c r="T22" s="157">
        <v>0</v>
      </c>
      <c r="U22" s="156">
        <f t="shared" si="6"/>
        <v>0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97</v>
      </c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49">
        <v>15</v>
      </c>
      <c r="B23" s="154" t="s">
        <v>106</v>
      </c>
      <c r="C23" s="181" t="s">
        <v>121</v>
      </c>
      <c r="D23" s="155" t="s">
        <v>108</v>
      </c>
      <c r="E23" s="158">
        <v>2</v>
      </c>
      <c r="F23" s="159"/>
      <c r="G23" s="160">
        <f t="shared" si="0"/>
        <v>0</v>
      </c>
      <c r="H23" s="159"/>
      <c r="I23" s="160">
        <f t="shared" si="1"/>
        <v>0</v>
      </c>
      <c r="J23" s="159"/>
      <c r="K23" s="160">
        <f t="shared" si="2"/>
        <v>0</v>
      </c>
      <c r="L23" s="160">
        <v>0</v>
      </c>
      <c r="M23" s="160">
        <f t="shared" si="3"/>
        <v>0</v>
      </c>
      <c r="N23" s="156">
        <v>0</v>
      </c>
      <c r="O23" s="156">
        <f t="shared" si="4"/>
        <v>0</v>
      </c>
      <c r="P23" s="156">
        <v>0</v>
      </c>
      <c r="Q23" s="156">
        <f t="shared" si="5"/>
        <v>0</v>
      </c>
      <c r="R23" s="156"/>
      <c r="S23" s="156"/>
      <c r="T23" s="157">
        <v>0</v>
      </c>
      <c r="U23" s="156">
        <f t="shared" si="6"/>
        <v>0</v>
      </c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97</v>
      </c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49">
        <v>16</v>
      </c>
      <c r="B24" s="154" t="s">
        <v>106</v>
      </c>
      <c r="C24" s="181" t="s">
        <v>122</v>
      </c>
      <c r="D24" s="155" t="s">
        <v>108</v>
      </c>
      <c r="E24" s="158">
        <v>1</v>
      </c>
      <c r="F24" s="159"/>
      <c r="G24" s="160">
        <f t="shared" si="0"/>
        <v>0</v>
      </c>
      <c r="H24" s="159"/>
      <c r="I24" s="160">
        <f t="shared" si="1"/>
        <v>0</v>
      </c>
      <c r="J24" s="159"/>
      <c r="K24" s="160">
        <f t="shared" si="2"/>
        <v>0</v>
      </c>
      <c r="L24" s="160">
        <v>0</v>
      </c>
      <c r="M24" s="160">
        <f t="shared" si="3"/>
        <v>0</v>
      </c>
      <c r="N24" s="156">
        <v>0</v>
      </c>
      <c r="O24" s="156">
        <f t="shared" si="4"/>
        <v>0</v>
      </c>
      <c r="P24" s="156">
        <v>0</v>
      </c>
      <c r="Q24" s="156">
        <f t="shared" si="5"/>
        <v>0</v>
      </c>
      <c r="R24" s="156"/>
      <c r="S24" s="156"/>
      <c r="T24" s="157">
        <v>0</v>
      </c>
      <c r="U24" s="156">
        <f t="shared" si="6"/>
        <v>0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97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49">
        <v>17</v>
      </c>
      <c r="B25" s="154" t="s">
        <v>123</v>
      </c>
      <c r="C25" s="181" t="s">
        <v>124</v>
      </c>
      <c r="D25" s="155" t="s">
        <v>125</v>
      </c>
      <c r="E25" s="158">
        <v>1</v>
      </c>
      <c r="F25" s="159"/>
      <c r="G25" s="160">
        <f t="shared" si="0"/>
        <v>0</v>
      </c>
      <c r="H25" s="159"/>
      <c r="I25" s="160">
        <f t="shared" si="1"/>
        <v>0</v>
      </c>
      <c r="J25" s="159"/>
      <c r="K25" s="160">
        <f t="shared" si="2"/>
        <v>0</v>
      </c>
      <c r="L25" s="160">
        <v>0</v>
      </c>
      <c r="M25" s="160">
        <f t="shared" si="3"/>
        <v>0</v>
      </c>
      <c r="N25" s="156">
        <v>0</v>
      </c>
      <c r="O25" s="156">
        <f t="shared" si="4"/>
        <v>0</v>
      </c>
      <c r="P25" s="156">
        <v>0</v>
      </c>
      <c r="Q25" s="156">
        <f t="shared" si="5"/>
        <v>0</v>
      </c>
      <c r="R25" s="156"/>
      <c r="S25" s="156"/>
      <c r="T25" s="157">
        <v>1.5229999999999999</v>
      </c>
      <c r="U25" s="156">
        <f t="shared" si="6"/>
        <v>1.52</v>
      </c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97</v>
      </c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>
        <v>18</v>
      </c>
      <c r="B26" s="154" t="s">
        <v>126</v>
      </c>
      <c r="C26" s="181" t="s">
        <v>127</v>
      </c>
      <c r="D26" s="155" t="s">
        <v>96</v>
      </c>
      <c r="E26" s="158">
        <v>40</v>
      </c>
      <c r="F26" s="159"/>
      <c r="G26" s="160">
        <f t="shared" si="0"/>
        <v>0</v>
      </c>
      <c r="H26" s="159"/>
      <c r="I26" s="160">
        <f t="shared" si="1"/>
        <v>0</v>
      </c>
      <c r="J26" s="159"/>
      <c r="K26" s="160">
        <f t="shared" si="2"/>
        <v>0</v>
      </c>
      <c r="L26" s="160">
        <v>0</v>
      </c>
      <c r="M26" s="160">
        <f t="shared" si="3"/>
        <v>0</v>
      </c>
      <c r="N26" s="156">
        <v>0</v>
      </c>
      <c r="O26" s="156">
        <f t="shared" si="4"/>
        <v>0</v>
      </c>
      <c r="P26" s="156">
        <v>9.8200000000000006E-3</v>
      </c>
      <c r="Q26" s="156">
        <f t="shared" si="5"/>
        <v>0.39279999999999998</v>
      </c>
      <c r="R26" s="156"/>
      <c r="S26" s="156"/>
      <c r="T26" s="157">
        <v>0.26600000000000001</v>
      </c>
      <c r="U26" s="156">
        <f t="shared" si="6"/>
        <v>10.64</v>
      </c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97</v>
      </c>
      <c r="AF26" s="148"/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49">
        <v>19</v>
      </c>
      <c r="B27" s="154" t="s">
        <v>128</v>
      </c>
      <c r="C27" s="181" t="s">
        <v>129</v>
      </c>
      <c r="D27" s="155" t="s">
        <v>96</v>
      </c>
      <c r="E27" s="158">
        <v>25</v>
      </c>
      <c r="F27" s="159"/>
      <c r="G27" s="160">
        <f t="shared" si="0"/>
        <v>0</v>
      </c>
      <c r="H27" s="159"/>
      <c r="I27" s="160">
        <f t="shared" si="1"/>
        <v>0</v>
      </c>
      <c r="J27" s="159"/>
      <c r="K27" s="160">
        <f t="shared" si="2"/>
        <v>0</v>
      </c>
      <c r="L27" s="160">
        <v>0</v>
      </c>
      <c r="M27" s="160">
        <f t="shared" si="3"/>
        <v>0</v>
      </c>
      <c r="N27" s="156">
        <v>0</v>
      </c>
      <c r="O27" s="156">
        <f t="shared" si="4"/>
        <v>0</v>
      </c>
      <c r="P27" s="156">
        <v>1.4919999999999999E-2</v>
      </c>
      <c r="Q27" s="156">
        <f t="shared" si="5"/>
        <v>0.373</v>
      </c>
      <c r="R27" s="156"/>
      <c r="S27" s="156"/>
      <c r="T27" s="157">
        <v>0.41299999999999998</v>
      </c>
      <c r="U27" s="156">
        <f t="shared" si="6"/>
        <v>10.33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97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>
        <v>20</v>
      </c>
      <c r="B28" s="154" t="s">
        <v>130</v>
      </c>
      <c r="C28" s="181" t="s">
        <v>131</v>
      </c>
      <c r="D28" s="155" t="s">
        <v>96</v>
      </c>
      <c r="E28" s="158">
        <v>5</v>
      </c>
      <c r="F28" s="159"/>
      <c r="G28" s="160">
        <f t="shared" si="0"/>
        <v>0</v>
      </c>
      <c r="H28" s="159"/>
      <c r="I28" s="160">
        <f t="shared" si="1"/>
        <v>0</v>
      </c>
      <c r="J28" s="159"/>
      <c r="K28" s="160">
        <f t="shared" si="2"/>
        <v>0</v>
      </c>
      <c r="L28" s="160">
        <v>0</v>
      </c>
      <c r="M28" s="160">
        <f t="shared" si="3"/>
        <v>0</v>
      </c>
      <c r="N28" s="156">
        <v>0</v>
      </c>
      <c r="O28" s="156">
        <f t="shared" si="4"/>
        <v>0</v>
      </c>
      <c r="P28" s="156">
        <v>2.0999999999999999E-3</v>
      </c>
      <c r="Q28" s="156">
        <f t="shared" si="5"/>
        <v>1.0500000000000001E-2</v>
      </c>
      <c r="R28" s="156"/>
      <c r="S28" s="156"/>
      <c r="T28" s="157">
        <v>3.1E-2</v>
      </c>
      <c r="U28" s="156">
        <f t="shared" si="6"/>
        <v>0.16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97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21</v>
      </c>
      <c r="B29" s="154" t="s">
        <v>132</v>
      </c>
      <c r="C29" s="181" t="s">
        <v>133</v>
      </c>
      <c r="D29" s="155" t="s">
        <v>96</v>
      </c>
      <c r="E29" s="158">
        <v>10</v>
      </c>
      <c r="F29" s="159"/>
      <c r="G29" s="160">
        <f t="shared" si="0"/>
        <v>0</v>
      </c>
      <c r="H29" s="159"/>
      <c r="I29" s="160">
        <f t="shared" si="1"/>
        <v>0</v>
      </c>
      <c r="J29" s="159"/>
      <c r="K29" s="160">
        <f t="shared" si="2"/>
        <v>0</v>
      </c>
      <c r="L29" s="160">
        <v>0</v>
      </c>
      <c r="M29" s="160">
        <f t="shared" si="3"/>
        <v>0</v>
      </c>
      <c r="N29" s="156">
        <v>0</v>
      </c>
      <c r="O29" s="156">
        <f t="shared" si="4"/>
        <v>0</v>
      </c>
      <c r="P29" s="156">
        <v>1.98E-3</v>
      </c>
      <c r="Q29" s="156">
        <f t="shared" si="5"/>
        <v>1.9800000000000002E-2</v>
      </c>
      <c r="R29" s="156"/>
      <c r="S29" s="156"/>
      <c r="T29" s="157">
        <v>8.3000000000000004E-2</v>
      </c>
      <c r="U29" s="156">
        <f t="shared" si="6"/>
        <v>0.83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97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49">
        <v>22</v>
      </c>
      <c r="B30" s="154" t="s">
        <v>134</v>
      </c>
      <c r="C30" s="181" t="s">
        <v>135</v>
      </c>
      <c r="D30" s="155" t="s">
        <v>136</v>
      </c>
      <c r="E30" s="158">
        <v>2</v>
      </c>
      <c r="F30" s="159"/>
      <c r="G30" s="160">
        <f t="shared" si="0"/>
        <v>0</v>
      </c>
      <c r="H30" s="159"/>
      <c r="I30" s="160">
        <f t="shared" si="1"/>
        <v>0</v>
      </c>
      <c r="J30" s="159"/>
      <c r="K30" s="160">
        <f t="shared" si="2"/>
        <v>0</v>
      </c>
      <c r="L30" s="160">
        <v>0</v>
      </c>
      <c r="M30" s="160">
        <f t="shared" si="3"/>
        <v>0</v>
      </c>
      <c r="N30" s="156">
        <v>1.3600000000000001E-3</v>
      </c>
      <c r="O30" s="156">
        <f t="shared" si="4"/>
        <v>2.7200000000000002E-3</v>
      </c>
      <c r="P30" s="156">
        <v>0</v>
      </c>
      <c r="Q30" s="156">
        <f t="shared" si="5"/>
        <v>0</v>
      </c>
      <c r="R30" s="156"/>
      <c r="S30" s="156"/>
      <c r="T30" s="157">
        <v>1.33</v>
      </c>
      <c r="U30" s="156">
        <f t="shared" si="6"/>
        <v>2.66</v>
      </c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97</v>
      </c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>
        <v>23</v>
      </c>
      <c r="B31" s="154" t="s">
        <v>137</v>
      </c>
      <c r="C31" s="181" t="s">
        <v>138</v>
      </c>
      <c r="D31" s="155" t="s">
        <v>136</v>
      </c>
      <c r="E31" s="158">
        <v>1</v>
      </c>
      <c r="F31" s="159"/>
      <c r="G31" s="160">
        <f t="shared" si="0"/>
        <v>0</v>
      </c>
      <c r="H31" s="159"/>
      <c r="I31" s="160">
        <f t="shared" si="1"/>
        <v>0</v>
      </c>
      <c r="J31" s="159"/>
      <c r="K31" s="160">
        <f t="shared" si="2"/>
        <v>0</v>
      </c>
      <c r="L31" s="160">
        <v>0</v>
      </c>
      <c r="M31" s="160">
        <f t="shared" si="3"/>
        <v>0</v>
      </c>
      <c r="N31" s="156">
        <v>0</v>
      </c>
      <c r="O31" s="156">
        <f t="shared" si="4"/>
        <v>0</v>
      </c>
      <c r="P31" s="156">
        <v>0</v>
      </c>
      <c r="Q31" s="156">
        <f t="shared" si="5"/>
        <v>0</v>
      </c>
      <c r="R31" s="156"/>
      <c r="S31" s="156"/>
      <c r="T31" s="157">
        <v>0.83399999999999996</v>
      </c>
      <c r="U31" s="156">
        <f t="shared" si="6"/>
        <v>0.83</v>
      </c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97</v>
      </c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49">
        <v>24</v>
      </c>
      <c r="B32" s="154" t="s">
        <v>139</v>
      </c>
      <c r="C32" s="181" t="s">
        <v>140</v>
      </c>
      <c r="D32" s="155" t="s">
        <v>136</v>
      </c>
      <c r="E32" s="158">
        <v>2</v>
      </c>
      <c r="F32" s="159"/>
      <c r="G32" s="160">
        <f t="shared" si="0"/>
        <v>0</v>
      </c>
      <c r="H32" s="159"/>
      <c r="I32" s="160">
        <f t="shared" si="1"/>
        <v>0</v>
      </c>
      <c r="J32" s="159"/>
      <c r="K32" s="160">
        <f t="shared" si="2"/>
        <v>0</v>
      </c>
      <c r="L32" s="160">
        <v>0</v>
      </c>
      <c r="M32" s="160">
        <f t="shared" si="3"/>
        <v>0</v>
      </c>
      <c r="N32" s="156">
        <v>0</v>
      </c>
      <c r="O32" s="156">
        <f t="shared" si="4"/>
        <v>0</v>
      </c>
      <c r="P32" s="156">
        <v>0</v>
      </c>
      <c r="Q32" s="156">
        <f t="shared" si="5"/>
        <v>0</v>
      </c>
      <c r="R32" s="156"/>
      <c r="S32" s="156"/>
      <c r="T32" s="157">
        <v>0.99199999999999999</v>
      </c>
      <c r="U32" s="156">
        <f t="shared" si="6"/>
        <v>1.98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97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49">
        <v>25</v>
      </c>
      <c r="B33" s="154" t="s">
        <v>141</v>
      </c>
      <c r="C33" s="181" t="s">
        <v>142</v>
      </c>
      <c r="D33" s="155" t="s">
        <v>136</v>
      </c>
      <c r="E33" s="158">
        <v>1</v>
      </c>
      <c r="F33" s="159"/>
      <c r="G33" s="160">
        <f t="shared" si="0"/>
        <v>0</v>
      </c>
      <c r="H33" s="159"/>
      <c r="I33" s="160">
        <f t="shared" si="1"/>
        <v>0</v>
      </c>
      <c r="J33" s="159"/>
      <c r="K33" s="160">
        <f t="shared" si="2"/>
        <v>0</v>
      </c>
      <c r="L33" s="160">
        <v>0</v>
      </c>
      <c r="M33" s="160">
        <f t="shared" si="3"/>
        <v>0</v>
      </c>
      <c r="N33" s="156">
        <v>6.6299999999999996E-3</v>
      </c>
      <c r="O33" s="156">
        <f t="shared" si="4"/>
        <v>6.6299999999999996E-3</v>
      </c>
      <c r="P33" s="156">
        <v>0</v>
      </c>
      <c r="Q33" s="156">
        <f t="shared" si="5"/>
        <v>0</v>
      </c>
      <c r="R33" s="156"/>
      <c r="S33" s="156"/>
      <c r="T33" s="157">
        <v>0.57299999999999995</v>
      </c>
      <c r="U33" s="156">
        <f t="shared" si="6"/>
        <v>0.56999999999999995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97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49">
        <v>26</v>
      </c>
      <c r="B34" s="154" t="s">
        <v>143</v>
      </c>
      <c r="C34" s="181" t="s">
        <v>144</v>
      </c>
      <c r="D34" s="155" t="s">
        <v>136</v>
      </c>
      <c r="E34" s="158">
        <v>2</v>
      </c>
      <c r="F34" s="159"/>
      <c r="G34" s="160">
        <f t="shared" si="0"/>
        <v>0</v>
      </c>
      <c r="H34" s="159"/>
      <c r="I34" s="160">
        <f t="shared" si="1"/>
        <v>0</v>
      </c>
      <c r="J34" s="159"/>
      <c r="K34" s="160">
        <f t="shared" si="2"/>
        <v>0</v>
      </c>
      <c r="L34" s="160">
        <v>0</v>
      </c>
      <c r="M34" s="160">
        <f t="shared" si="3"/>
        <v>0</v>
      </c>
      <c r="N34" s="156">
        <v>6.7499999999999999E-3</v>
      </c>
      <c r="O34" s="156">
        <f t="shared" si="4"/>
        <v>1.35E-2</v>
      </c>
      <c r="P34" s="156">
        <v>0</v>
      </c>
      <c r="Q34" s="156">
        <f t="shared" si="5"/>
        <v>0</v>
      </c>
      <c r="R34" s="156"/>
      <c r="S34" s="156"/>
      <c r="T34" s="157">
        <v>0.70899999999999996</v>
      </c>
      <c r="U34" s="156">
        <f t="shared" si="6"/>
        <v>1.42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97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27</v>
      </c>
      <c r="B35" s="154" t="s">
        <v>145</v>
      </c>
      <c r="C35" s="181" t="s">
        <v>146</v>
      </c>
      <c r="D35" s="155" t="s">
        <v>136</v>
      </c>
      <c r="E35" s="158">
        <v>2</v>
      </c>
      <c r="F35" s="159"/>
      <c r="G35" s="160">
        <f t="shared" si="0"/>
        <v>0</v>
      </c>
      <c r="H35" s="159"/>
      <c r="I35" s="160">
        <f t="shared" si="1"/>
        <v>0</v>
      </c>
      <c r="J35" s="159"/>
      <c r="K35" s="160">
        <f t="shared" si="2"/>
        <v>0</v>
      </c>
      <c r="L35" s="160">
        <v>0</v>
      </c>
      <c r="M35" s="160">
        <f t="shared" si="3"/>
        <v>0</v>
      </c>
      <c r="N35" s="156">
        <v>1.75E-3</v>
      </c>
      <c r="O35" s="156">
        <f t="shared" si="4"/>
        <v>3.5000000000000001E-3</v>
      </c>
      <c r="P35" s="156">
        <v>0</v>
      </c>
      <c r="Q35" s="156">
        <f t="shared" si="5"/>
        <v>0</v>
      </c>
      <c r="R35" s="156"/>
      <c r="S35" s="156"/>
      <c r="T35" s="157">
        <v>0.57899999999999996</v>
      </c>
      <c r="U35" s="156">
        <f t="shared" si="6"/>
        <v>1.1599999999999999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97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69">
        <v>28</v>
      </c>
      <c r="B36" s="170" t="s">
        <v>147</v>
      </c>
      <c r="C36" s="182" t="s">
        <v>148</v>
      </c>
      <c r="D36" s="171" t="s">
        <v>125</v>
      </c>
      <c r="E36" s="172">
        <v>1</v>
      </c>
      <c r="F36" s="173"/>
      <c r="G36" s="174">
        <f t="shared" si="0"/>
        <v>0</v>
      </c>
      <c r="H36" s="173"/>
      <c r="I36" s="174">
        <f t="shared" si="1"/>
        <v>0</v>
      </c>
      <c r="J36" s="173"/>
      <c r="K36" s="174">
        <f t="shared" si="2"/>
        <v>0</v>
      </c>
      <c r="L36" s="174">
        <v>0</v>
      </c>
      <c r="M36" s="174">
        <f t="shared" si="3"/>
        <v>0</v>
      </c>
      <c r="N36" s="175">
        <v>0</v>
      </c>
      <c r="O36" s="175">
        <f t="shared" si="4"/>
        <v>0</v>
      </c>
      <c r="P36" s="175">
        <v>0</v>
      </c>
      <c r="Q36" s="175">
        <f t="shared" si="5"/>
        <v>0</v>
      </c>
      <c r="R36" s="175"/>
      <c r="S36" s="175"/>
      <c r="T36" s="176">
        <v>4.1550000000000002</v>
      </c>
      <c r="U36" s="175">
        <f t="shared" si="6"/>
        <v>4.16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97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x14ac:dyDescent="0.2">
      <c r="A37" s="6"/>
      <c r="B37" s="7" t="s">
        <v>149</v>
      </c>
      <c r="C37" s="183" t="s">
        <v>149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C37">
        <v>15</v>
      </c>
      <c r="AD37">
        <v>21</v>
      </c>
    </row>
    <row r="38" spans="1:60" x14ac:dyDescent="0.2">
      <c r="A38" s="177"/>
      <c r="B38" s="178">
        <v>26</v>
      </c>
      <c r="C38" s="184" t="s">
        <v>149</v>
      </c>
      <c r="D38" s="179"/>
      <c r="E38" s="179"/>
      <c r="F38" s="179"/>
      <c r="G38" s="180">
        <f>G8</f>
        <v>0</v>
      </c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AC38">
        <f>SUMIF(L7:L36,AC37,G7:G36)</f>
        <v>0</v>
      </c>
      <c r="AD38">
        <f>SUMIF(L7:L36,AD37,G7:G36)</f>
        <v>0</v>
      </c>
      <c r="AE38" t="s">
        <v>150</v>
      </c>
    </row>
    <row r="39" spans="1:60" x14ac:dyDescent="0.2">
      <c r="A39" s="6"/>
      <c r="B39" s="7" t="s">
        <v>149</v>
      </c>
      <c r="C39" s="183" t="s">
        <v>149</v>
      </c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6"/>
      <c r="B40" s="7" t="s">
        <v>149</v>
      </c>
      <c r="C40" s="183" t="s">
        <v>149</v>
      </c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60" x14ac:dyDescent="0.2">
      <c r="A41" s="240">
        <v>33</v>
      </c>
      <c r="B41" s="240"/>
      <c r="C41" s="241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42"/>
      <c r="B42" s="243"/>
      <c r="C42" s="244"/>
      <c r="D42" s="243"/>
      <c r="E42" s="243"/>
      <c r="F42" s="243"/>
      <c r="G42" s="245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E42" t="s">
        <v>151</v>
      </c>
    </row>
    <row r="43" spans="1:60" x14ac:dyDescent="0.2">
      <c r="A43" s="246"/>
      <c r="B43" s="247"/>
      <c r="C43" s="248"/>
      <c r="D43" s="247"/>
      <c r="E43" s="247"/>
      <c r="F43" s="247"/>
      <c r="G43" s="249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46"/>
      <c r="B44" s="247"/>
      <c r="C44" s="248"/>
      <c r="D44" s="247"/>
      <c r="E44" s="247"/>
      <c r="F44" s="247"/>
      <c r="G44" s="249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46"/>
      <c r="B45" s="247"/>
      <c r="C45" s="248"/>
      <c r="D45" s="247"/>
      <c r="E45" s="247"/>
      <c r="F45" s="247"/>
      <c r="G45" s="249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50"/>
      <c r="B46" s="251"/>
      <c r="C46" s="252"/>
      <c r="D46" s="251"/>
      <c r="E46" s="251"/>
      <c r="F46" s="251"/>
      <c r="G46" s="253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149</v>
      </c>
      <c r="C47" s="183" t="s">
        <v>149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C48" s="185"/>
      <c r="AE48" t="s">
        <v>152</v>
      </c>
    </row>
  </sheetData>
  <mergeCells count="6">
    <mergeCell ref="A42:G46"/>
    <mergeCell ref="A1:G1"/>
    <mergeCell ref="C2:G2"/>
    <mergeCell ref="C3:G3"/>
    <mergeCell ref="C4:G4"/>
    <mergeCell ref="A41:C41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Marcela Dvořáková</cp:lastModifiedBy>
  <cp:lastPrinted>2014-02-28T09:52:57Z</cp:lastPrinted>
  <dcterms:created xsi:type="dcterms:W3CDTF">2009-04-08T07:15:50Z</dcterms:created>
  <dcterms:modified xsi:type="dcterms:W3CDTF">2020-03-30T06:25:18Z</dcterms:modified>
</cp:coreProperties>
</file>